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Calculs" sheetId="1" r:id="rId1"/>
    <sheet name="Exemples" sheetId="3" r:id="rId2"/>
    <sheet name="Feuil2" sheetId="2" r:id="rId3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B3" i="2"/>
  <c r="B7" i="2"/>
  <c r="B5" i="2"/>
  <c r="B10" i="2"/>
  <c r="B8" i="2"/>
  <c r="B6" i="2"/>
  <c r="B4" i="2"/>
  <c r="B2" i="2"/>
  <c r="B1" i="2"/>
  <c r="D14" i="1" s="1"/>
  <c r="K6" i="1"/>
  <c r="I6" i="1"/>
  <c r="H6" i="1" l="1"/>
  <c r="H7" i="1" s="1"/>
  <c r="H8" i="1" l="1"/>
  <c r="J6" i="1"/>
  <c r="K7" i="1" s="1"/>
  <c r="H9" i="1" l="1"/>
  <c r="H10" i="1" s="1"/>
  <c r="I7" i="1" l="1"/>
  <c r="J7" i="1" s="1"/>
  <c r="M6" i="1"/>
  <c r="N6" i="1" s="1"/>
  <c r="P6" i="1" s="1"/>
  <c r="Q6" i="1" s="1"/>
  <c r="K8" i="1" l="1"/>
  <c r="M7" i="1" s="1"/>
  <c r="N7" i="1" s="1"/>
  <c r="P7" i="1" s="1"/>
  <c r="Q7" i="1" s="1"/>
  <c r="H11" i="1"/>
  <c r="I8" i="1" l="1"/>
  <c r="J8" i="1" s="1"/>
  <c r="K9" i="1" s="1"/>
  <c r="M8" i="1" s="1"/>
  <c r="N8" i="1" s="1"/>
  <c r="P8" i="1" s="1"/>
  <c r="Q8" i="1" s="1"/>
  <c r="H12" i="1"/>
  <c r="I9" i="1" l="1"/>
  <c r="J9" i="1" s="1"/>
  <c r="K10" i="1" s="1"/>
  <c r="M9" i="1" s="1"/>
  <c r="N9" i="1" s="1"/>
  <c r="P9" i="1" s="1"/>
  <c r="Q9" i="1" s="1"/>
  <c r="H13" i="1"/>
  <c r="I10" i="1" l="1"/>
  <c r="J10" i="1" s="1"/>
  <c r="K11" i="1" s="1"/>
  <c r="M10" i="1" s="1"/>
  <c r="N10" i="1" s="1"/>
  <c r="P10" i="1" s="1"/>
  <c r="Q10" i="1" s="1"/>
  <c r="H14" i="1"/>
  <c r="I11" i="1" l="1"/>
  <c r="J11" i="1" s="1"/>
  <c r="H15" i="1"/>
  <c r="L16" i="1" s="1"/>
  <c r="K12" i="1" l="1"/>
  <c r="M11" i="1" s="1"/>
  <c r="N11" i="1" s="1"/>
  <c r="P11" i="1" s="1"/>
  <c r="Q11" i="1" s="1"/>
  <c r="I12" i="1" l="1"/>
  <c r="J12" i="1" s="1"/>
  <c r="K13" i="1" s="1"/>
  <c r="M12" i="1" l="1"/>
  <c r="N12" i="1" s="1"/>
  <c r="P12" i="1" s="1"/>
  <c r="Q12" i="1" s="1"/>
  <c r="I13" i="1"/>
  <c r="J13" i="1" s="1"/>
  <c r="K14" i="1" l="1"/>
  <c r="I14" i="1" s="1"/>
  <c r="J14" i="1" s="1"/>
  <c r="M13" i="1" l="1"/>
  <c r="N13" i="1" s="1"/>
  <c r="P13" i="1" s="1"/>
  <c r="Q13" i="1" s="1"/>
  <c r="K15" i="1"/>
  <c r="M14" i="1" l="1"/>
  <c r="N14" i="1" s="1"/>
  <c r="P14" i="1" s="1"/>
  <c r="Q14" i="1" s="1"/>
  <c r="I15" i="1"/>
  <c r="J15" i="1" s="1"/>
  <c r="O16" i="1" l="1"/>
  <c r="M16" i="1" l="1"/>
  <c r="N16" i="1" s="1"/>
  <c r="M15" i="1"/>
  <c r="N15" i="1" s="1"/>
  <c r="P15" i="1" s="1"/>
  <c r="Q15" i="1" s="1"/>
</calcChain>
</file>

<file path=xl/sharedStrings.xml><?xml version="1.0" encoding="utf-8"?>
<sst xmlns="http://schemas.openxmlformats.org/spreadsheetml/2006/main" count="45" uniqueCount="44">
  <si>
    <t>Poulie 1</t>
  </si>
  <si>
    <t>Poulie 2</t>
  </si>
  <si>
    <t>Poulie 3</t>
  </si>
  <si>
    <t>Poulie 4</t>
  </si>
  <si>
    <t>Poulie 5</t>
  </si>
  <si>
    <t>Poulie 6</t>
  </si>
  <si>
    <t>Poulie 7</t>
  </si>
  <si>
    <t>Poulie 8</t>
  </si>
  <si>
    <t>Charge (N)</t>
  </si>
  <si>
    <t>Poulie 9</t>
  </si>
  <si>
    <t>Poulie 10</t>
  </si>
  <si>
    <t>Nombre de Poulie</t>
  </si>
  <si>
    <t>Coeff frottement</t>
  </si>
  <si>
    <t>R Poulie (mm)</t>
  </si>
  <si>
    <t>R Axe (mm)</t>
  </si>
  <si>
    <t>Couple (N.mm)</t>
  </si>
  <si>
    <r>
      <t>C</t>
    </r>
    <r>
      <rPr>
        <b/>
        <sz val="8"/>
        <color rgb="FF4A4A4A"/>
        <rFont val="Georgia"/>
        <family val="1"/>
      </rPr>
      <t>R</t>
    </r>
    <r>
      <rPr>
        <b/>
        <sz val="15.4"/>
        <color rgb="FF4A4A4A"/>
        <rFont val="Georgia"/>
        <family val="1"/>
      </rPr>
      <t> ≃ Fp⋅R⋅μ</t>
    </r>
  </si>
  <si>
    <t>Cr</t>
  </si>
  <si>
    <t>n</t>
  </si>
  <si>
    <t>Fe</t>
  </si>
  <si>
    <t>Perte (%)</t>
  </si>
  <si>
    <t>n Globale</t>
  </si>
  <si>
    <t>Poulie 11 (pour infos)</t>
  </si>
  <si>
    <t>Force tracté Réel</t>
  </si>
  <si>
    <t>Roulements à billes : 0,0015</t>
  </si>
  <si>
    <t>Roulements à rouleaux : 0,002</t>
  </si>
  <si>
    <t>Roulements à aiguilles : 0,004</t>
  </si>
  <si>
    <t>Fonte/Bronze : 0,2</t>
  </si>
  <si>
    <t>Palier : 0,05 à 0,15</t>
  </si>
  <si>
    <t>Poids Poulie (N)</t>
  </si>
  <si>
    <t>Force d'entrée (N)</t>
  </si>
  <si>
    <t>Charge Fp Poulie /Axe (N)</t>
  </si>
  <si>
    <t>Si charge vertical</t>
  </si>
  <si>
    <r>
      <rPr>
        <b/>
        <sz val="11"/>
        <color theme="1"/>
        <rFont val="Calibri"/>
        <family val="2"/>
        <scheme val="minor"/>
      </rPr>
      <t>Note :</t>
    </r>
    <r>
      <rPr>
        <sz val="11"/>
        <color theme="1"/>
        <rFont val="Calibri"/>
        <family val="2"/>
        <scheme val="minor"/>
      </rPr>
      <t xml:space="preserve"> La poulie 1 est considéré comme une Poulie Mobile.</t>
    </r>
  </si>
  <si>
    <t>Calcul des Palans pour fortes charges</t>
  </si>
  <si>
    <t>Les frottements sont négligeable avec des Roulements à billes.</t>
  </si>
  <si>
    <t>F en Tonnes</t>
  </si>
  <si>
    <t>Sous fortes charge les Roulements à bille sont inutilisable.</t>
  </si>
  <si>
    <t>Formule générale :</t>
  </si>
  <si>
    <t>Utilisation : Rentré les valeurs en vert, puis ajustez la Force d'entrée en jaune.</t>
  </si>
  <si>
    <t>Charge sur l'axe de chaque poulie</t>
  </si>
  <si>
    <t xml:space="preserve">Rayon de l'axe </t>
  </si>
  <si>
    <t>Rayon poulie</t>
  </si>
  <si>
    <t>Charge à tracter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</si>
</sst>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.4"/>
      <color rgb="FF4A4A4A"/>
      <name val="Georgia"/>
      <family val="1"/>
    </font>
    <font>
      <b/>
      <sz val="8"/>
      <color rgb="FF4A4A4A"/>
      <name val="Georgia"/>
      <family val="1"/>
    </font>
    <font>
      <b/>
      <sz val="24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1"/>
        <bgColor indexed="64"/>
      </patternFill>
    </fill>
  </fills>
  <borders count="4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ck">
        <color indexed="64"/>
      </bottom>
      <diagonal/>
    </border>
    <border>
      <left style="thin">
        <color rgb="FF7F7F7F"/>
      </left>
      <right style="thick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ck">
        <color indexed="64"/>
      </right>
      <top style="thin">
        <color rgb="FF7F7F7F"/>
      </top>
      <bottom style="thick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rgb="FF3F3F3F"/>
      </bottom>
      <diagonal/>
    </border>
    <border>
      <left style="thick">
        <color indexed="64"/>
      </left>
      <right style="thick">
        <color indexed="64"/>
      </right>
      <top style="thin">
        <color rgb="FF3F3F3F"/>
      </top>
      <bottom style="thin">
        <color rgb="FF3F3F3F"/>
      </bottom>
      <diagonal/>
    </border>
    <border>
      <left style="thick">
        <color indexed="64"/>
      </left>
      <right style="thick">
        <color indexed="64"/>
      </right>
      <top style="thin">
        <color rgb="FF3F3F3F"/>
      </top>
      <bottom style="thick">
        <color indexed="64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ck">
        <color indexed="64"/>
      </right>
      <top/>
      <bottom style="thin">
        <color rgb="FF7F7F7F"/>
      </bottom>
      <diagonal/>
    </border>
    <border>
      <left style="thick">
        <color indexed="64"/>
      </left>
      <right style="thin">
        <color rgb="FF3F3F3F"/>
      </right>
      <top style="thick">
        <color indexed="64"/>
      </top>
      <bottom style="thick">
        <color indexed="64"/>
      </bottom>
      <diagonal/>
    </border>
    <border>
      <left style="thin">
        <color rgb="FF3F3F3F"/>
      </left>
      <right style="thin">
        <color rgb="FF3F3F3F"/>
      </right>
      <top style="thick">
        <color indexed="64"/>
      </top>
      <bottom style="thick">
        <color indexed="64"/>
      </bottom>
      <diagonal/>
    </border>
    <border>
      <left style="thin">
        <color rgb="FF3F3F3F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4" borderId="2" applyNumberFormat="0" applyAlignment="0" applyProtection="0"/>
    <xf numFmtId="0" fontId="1" fillId="5" borderId="3" applyNumberFormat="0" applyFont="0" applyAlignment="0" applyProtection="0"/>
  </cellStyleXfs>
  <cellXfs count="73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6" borderId="0" xfId="0" applyNumberFormat="1" applyFill="1"/>
    <xf numFmtId="2" fontId="6" fillId="0" borderId="0" xfId="0" applyNumberFormat="1" applyFont="1" applyFill="1"/>
    <xf numFmtId="1" fontId="0" fillId="0" borderId="0" xfId="0" applyNumberFormat="1" applyAlignment="1">
      <alignment horizontal="center"/>
    </xf>
    <xf numFmtId="2" fontId="0" fillId="0" borderId="6" xfId="0" applyNumberFormat="1" applyBorder="1"/>
    <xf numFmtId="2" fontId="0" fillId="0" borderId="7" xfId="0" applyNumberFormat="1" applyBorder="1"/>
    <xf numFmtId="2" fontId="0" fillId="0" borderId="8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0" xfId="0" applyNumberFormat="1" applyBorder="1"/>
    <xf numFmtId="2" fontId="0" fillId="0" borderId="13" xfId="0" applyNumberFormat="1" applyBorder="1"/>
    <xf numFmtId="2" fontId="0" fillId="0" borderId="15" xfId="0" applyNumberFormat="1" applyBorder="1"/>
    <xf numFmtId="2" fontId="0" fillId="0" borderId="14" xfId="0" applyNumberFormat="1" applyBorder="1"/>
    <xf numFmtId="2" fontId="0" fillId="0" borderId="16" xfId="0" applyNumberFormat="1" applyBorder="1"/>
    <xf numFmtId="2" fontId="0" fillId="0" borderId="17" xfId="0" applyNumberFormat="1" applyBorder="1"/>
    <xf numFmtId="2" fontId="0" fillId="0" borderId="11" xfId="0" applyNumberFormat="1" applyBorder="1"/>
    <xf numFmtId="2" fontId="0" fillId="0" borderId="20" xfId="0" applyNumberFormat="1" applyBorder="1"/>
    <xf numFmtId="2" fontId="4" fillId="4" borderId="11" xfId="3" applyNumberFormat="1" applyBorder="1"/>
    <xf numFmtId="2" fontId="0" fillId="0" borderId="21" xfId="0" applyNumberFormat="1" applyBorder="1"/>
    <xf numFmtId="2" fontId="5" fillId="0" borderId="0" xfId="0" applyNumberFormat="1" applyFont="1" applyBorder="1"/>
    <xf numFmtId="2" fontId="3" fillId="3" borderId="1" xfId="2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1" fontId="3" fillId="3" borderId="25" xfId="2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3" fillId="3" borderId="24" xfId="2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1" fontId="3" fillId="3" borderId="26" xfId="2" applyNumberFormat="1" applyBorder="1" applyAlignment="1">
      <alignment horizontal="center"/>
    </xf>
    <xf numFmtId="2" fontId="4" fillId="4" borderId="23" xfId="3" applyNumberFormat="1" applyBorder="1"/>
    <xf numFmtId="2" fontId="5" fillId="0" borderId="14" xfId="0" applyNumberFormat="1" applyFont="1" applyBorder="1"/>
    <xf numFmtId="2" fontId="4" fillId="4" borderId="33" xfId="3" applyNumberFormat="1" applyBorder="1"/>
    <xf numFmtId="2" fontId="4" fillId="4" borderId="34" xfId="3" applyNumberFormat="1" applyBorder="1"/>
    <xf numFmtId="2" fontId="4" fillId="4" borderId="35" xfId="3" applyNumberFormat="1" applyBorder="1"/>
    <xf numFmtId="2" fontId="3" fillId="3" borderId="27" xfId="2" applyNumberFormat="1" applyBorder="1" applyAlignment="1">
      <alignment horizontal="center"/>
    </xf>
    <xf numFmtId="1" fontId="3" fillId="3" borderId="37" xfId="2" applyNumberFormat="1" applyBorder="1" applyAlignment="1">
      <alignment horizontal="center"/>
    </xf>
    <xf numFmtId="2" fontId="4" fillId="4" borderId="38" xfId="3" applyNumberFormat="1" applyBorder="1" applyAlignment="1">
      <alignment horizontal="center"/>
    </xf>
    <xf numFmtId="2" fontId="4" fillId="4" borderId="39" xfId="3" applyNumberFormat="1" applyBorder="1" applyAlignment="1">
      <alignment horizontal="center"/>
    </xf>
    <xf numFmtId="2" fontId="4" fillId="4" borderId="39" xfId="3" applyNumberFormat="1" applyBorder="1"/>
    <xf numFmtId="1" fontId="4" fillId="4" borderId="40" xfId="3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3" fillId="3" borderId="36" xfId="2" applyNumberFormat="1" applyBorder="1" applyAlignment="1">
      <alignment horizontal="center"/>
    </xf>
    <xf numFmtId="2" fontId="3" fillId="3" borderId="31" xfId="2" applyNumberFormat="1" applyBorder="1" applyAlignment="1">
      <alignment horizontal="center"/>
    </xf>
    <xf numFmtId="2" fontId="3" fillId="3" borderId="32" xfId="2" applyNumberFormat="1" applyBorder="1" applyAlignment="1">
      <alignment horizontal="center"/>
    </xf>
    <xf numFmtId="0" fontId="0" fillId="0" borderId="0" xfId="0" applyNumberFormat="1"/>
    <xf numFmtId="2" fontId="0" fillId="0" borderId="0" xfId="0" applyNumberFormat="1" applyAlignment="1"/>
    <xf numFmtId="2" fontId="0" fillId="0" borderId="22" xfId="0" applyNumberFormat="1" applyBorder="1"/>
    <xf numFmtId="2" fontId="0" fillId="0" borderId="23" xfId="0" applyNumberFormat="1" applyBorder="1"/>
    <xf numFmtId="1" fontId="2" fillId="2" borderId="28" xfId="1" applyNumberFormat="1" applyBorder="1"/>
    <xf numFmtId="2" fontId="2" fillId="2" borderId="28" xfId="1" applyNumberFormat="1" applyBorder="1"/>
    <xf numFmtId="168" fontId="2" fillId="2" borderId="28" xfId="1" applyNumberFormat="1" applyBorder="1"/>
    <xf numFmtId="2" fontId="9" fillId="6" borderId="29" xfId="0" applyNumberFormat="1" applyFont="1" applyFill="1" applyBorder="1" applyAlignment="1"/>
    <xf numFmtId="2" fontId="9" fillId="6" borderId="30" xfId="0" applyNumberFormat="1" applyFont="1" applyFill="1" applyBorder="1" applyAlignment="1"/>
    <xf numFmtId="2" fontId="7" fillId="0" borderId="41" xfId="0" applyNumberFormat="1" applyFont="1" applyBorder="1" applyAlignment="1">
      <alignment horizontal="center" vertical="center" wrapText="1"/>
    </xf>
    <xf numFmtId="2" fontId="7" fillId="0" borderId="42" xfId="0" applyNumberFormat="1" applyFont="1" applyBorder="1" applyAlignment="1">
      <alignment horizontal="center" vertical="center" wrapText="1"/>
    </xf>
    <xf numFmtId="2" fontId="7" fillId="0" borderId="43" xfId="0" applyNumberFormat="1" applyFont="1" applyBorder="1" applyAlignment="1">
      <alignment horizontal="center" vertical="center" wrapText="1"/>
    </xf>
    <xf numFmtId="2" fontId="7" fillId="0" borderId="44" xfId="0" applyNumberFormat="1" applyFont="1" applyBorder="1" applyAlignment="1">
      <alignment horizontal="center" vertical="center" wrapText="1"/>
    </xf>
    <xf numFmtId="2" fontId="4" fillId="4" borderId="33" xfId="3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0" fillId="0" borderId="45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5" fillId="0" borderId="29" xfId="0" applyNumberFormat="1" applyFont="1" applyBorder="1" applyAlignment="1">
      <alignment horizontal="left"/>
    </xf>
    <xf numFmtId="2" fontId="5" fillId="0" borderId="46" xfId="0" applyNumberFormat="1" applyFont="1" applyBorder="1" applyAlignment="1">
      <alignment horizontal="left"/>
    </xf>
    <xf numFmtId="2" fontId="5" fillId="0" borderId="30" xfId="0" applyNumberFormat="1" applyFont="1" applyBorder="1" applyAlignment="1">
      <alignment horizontal="left"/>
    </xf>
    <xf numFmtId="2" fontId="0" fillId="0" borderId="4" xfId="0" applyNumberFormat="1" applyBorder="1" applyAlignment="1">
      <alignment horizontal="left"/>
    </xf>
    <xf numFmtId="2" fontId="0" fillId="0" borderId="12" xfId="0" applyNumberFormat="1" applyBorder="1" applyAlignment="1">
      <alignment horizontal="left"/>
    </xf>
    <xf numFmtId="2" fontId="0" fillId="0" borderId="5" xfId="0" applyNumberFormat="1" applyBorder="1" applyAlignment="1">
      <alignment horizontal="left"/>
    </xf>
    <xf numFmtId="2" fontId="0" fillId="0" borderId="29" xfId="0" applyNumberFormat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3" fillId="3" borderId="28" xfId="2" applyNumberFormat="1" applyBorder="1"/>
    <xf numFmtId="1" fontId="2" fillId="5" borderId="11" xfId="4" applyNumberFormat="1" applyFont="1" applyBorder="1"/>
  </cellXfs>
  <cellStyles count="5">
    <cellStyle name="Entrée" xfId="2" builtinId="20"/>
    <cellStyle name="Normal" xfId="0" builtinId="0"/>
    <cellStyle name="Note" xfId="4" builtinId="10"/>
    <cellStyle name="Satisfaisant" xfId="1" builtinId="26"/>
    <cellStyle name="Sortie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101600</xdr:colOff>
      <xdr:row>1</xdr:row>
      <xdr:rowOff>90090</xdr:rowOff>
    </xdr:from>
    <xdr:to>
      <xdr:col>31</xdr:col>
      <xdr:colOff>431800</xdr:colOff>
      <xdr:row>25</xdr:row>
      <xdr:rowOff>133349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0" y="280590"/>
          <a:ext cx="8667750" cy="4875609"/>
        </a:xfrm>
        <a:prstGeom prst="rect">
          <a:avLst/>
        </a:prstGeom>
        <a:ln w="190500" cap="sq">
          <a:solidFill>
            <a:srgbClr val="C8C6BD"/>
          </a:solidFill>
          <a:prstDash val="solid"/>
          <a:miter lim="800000"/>
        </a:ln>
        <a:effectLst>
          <a:outerShdw blurRad="254000" algn="bl" rotWithShape="0">
            <a:srgbClr val="000000">
              <a:alpha val="43000"/>
            </a:srgbClr>
          </a:outerShdw>
        </a:effectLst>
        <a:scene3d>
          <a:camera prst="perspectiveFront" fov="5400000"/>
          <a:lightRig rig="threePt" dir="t">
            <a:rot lat="0" lon="0" rev="2100000"/>
          </a:lightRig>
        </a:scene3d>
        <a:sp3d extrusionH="25400">
          <a:bevelT w="304800" h="152400" prst="hardEdge"/>
          <a:extrusionClr>
            <a:srgbClr val="000000"/>
          </a:extrusionClr>
        </a:sp3d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76200</xdr:colOff>
      <xdr:row>1</xdr:row>
      <xdr:rowOff>44450</xdr:rowOff>
    </xdr:from>
    <xdr:to>
      <xdr:col>24</xdr:col>
      <xdr:colOff>241300</xdr:colOff>
      <xdr:row>18</xdr:row>
      <xdr:rowOff>165100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20200" y="228600"/>
          <a:ext cx="9309100" cy="3251200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50000" algn="tl" rotWithShape="0">
            <a:srgbClr val="000000">
              <a:alpha val="41000"/>
            </a:srgbClr>
          </a:outerShdw>
        </a:effectLst>
        <a:scene3d>
          <a:camera prst="orthographicFront"/>
          <a:lightRig rig="twoPt" dir="t">
            <a:rot lat="0" lon="0" rev="7800000"/>
          </a:lightRig>
        </a:scene3d>
        <a:sp3d contourW="6350">
          <a:bevelT w="50800" h="16510"/>
          <a:contourClr>
            <a:srgbClr val="C0C0C0"/>
          </a:contourClr>
        </a:sp3d>
      </xdr:spPr>
    </xdr:pic>
    <xdr:clientData/>
  </xdr:twoCellAnchor>
  <xdr:twoCellAnchor editAs="oneCell">
    <xdr:from>
      <xdr:col>1</xdr:col>
      <xdr:colOff>50801</xdr:colOff>
      <xdr:row>1</xdr:row>
      <xdr:rowOff>57150</xdr:rowOff>
    </xdr:from>
    <xdr:to>
      <xdr:col>11</xdr:col>
      <xdr:colOff>8467</xdr:colOff>
      <xdr:row>32</xdr:row>
      <xdr:rowOff>31750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2801" y="241300"/>
          <a:ext cx="7577666" cy="5683250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50000" algn="tl" rotWithShape="0">
            <a:srgbClr val="000000">
              <a:alpha val="41000"/>
            </a:srgbClr>
          </a:outerShdw>
        </a:effectLst>
        <a:scene3d>
          <a:camera prst="orthographicFront"/>
          <a:lightRig rig="twoPt" dir="t">
            <a:rot lat="0" lon="0" rev="7800000"/>
          </a:lightRig>
        </a:scene3d>
        <a:sp3d contourW="6350">
          <a:bevelT w="50800" h="16510"/>
          <a:contourClr>
            <a:srgbClr val="C0C0C0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T24"/>
  <sheetViews>
    <sheetView tabSelected="1" workbookViewId="0">
      <selection activeCell="H23" sqref="H23"/>
    </sheetView>
  </sheetViews>
  <sheetFormatPr baseColWidth="10" defaultColWidth="8.7265625" defaultRowHeight="14.5" x14ac:dyDescent="0.35"/>
  <cols>
    <col min="1" max="2" width="8.7265625" style="1"/>
    <col min="3" max="3" width="22.26953125" style="1" bestFit="1" customWidth="1"/>
    <col min="4" max="4" width="18.90625" style="1" customWidth="1"/>
    <col min="5" max="5" width="29" style="1" bestFit="1" customWidth="1"/>
    <col min="6" max="7" width="8.7265625" style="1"/>
    <col min="8" max="8" width="12" style="1" customWidth="1"/>
    <col min="9" max="9" width="14.7265625" style="1" customWidth="1"/>
    <col min="10" max="10" width="14" style="1" customWidth="1"/>
    <col min="11" max="11" width="12.1796875" style="1" customWidth="1"/>
    <col min="12" max="12" width="7.1796875" style="1" customWidth="1"/>
    <col min="13" max="13" width="11" style="1" customWidth="1"/>
    <col min="14" max="14" width="12.1796875" style="1" customWidth="1"/>
    <col min="15" max="15" width="5.26953125" style="1" bestFit="1" customWidth="1"/>
    <col min="16" max="16" width="16" style="1" customWidth="1"/>
    <col min="17" max="17" width="11.453125" style="2" customWidth="1"/>
    <col min="18" max="19" width="8.7265625" style="2"/>
    <col min="20" max="20" width="14.6328125" style="5" bestFit="1" customWidth="1"/>
    <col min="21" max="16384" width="8.7265625" style="1"/>
  </cols>
  <sheetData>
    <row r="1" spans="3:20" ht="15" thickBot="1" x14ac:dyDescent="0.4"/>
    <row r="2" spans="3:20" ht="31.5" thickBot="1" x14ac:dyDescent="0.75">
      <c r="C2" s="52" t="s">
        <v>34</v>
      </c>
      <c r="D2" s="53"/>
      <c r="E2" s="3"/>
    </row>
    <row r="4" spans="3:20" ht="15" thickBot="1" x14ac:dyDescent="0.4">
      <c r="E4" s="11"/>
      <c r="G4" s="14"/>
      <c r="H4" s="14"/>
      <c r="I4" s="14"/>
      <c r="J4" s="14"/>
      <c r="K4" s="14"/>
      <c r="L4" s="14"/>
      <c r="M4" s="14"/>
      <c r="N4" s="14"/>
      <c r="O4" s="14"/>
      <c r="P4" s="14"/>
      <c r="Q4" s="40"/>
      <c r="R4" s="40"/>
      <c r="S4" s="40"/>
      <c r="T4" s="41"/>
    </row>
    <row r="5" spans="3:20" ht="15.5" thickTop="1" thickBot="1" x14ac:dyDescent="0.4">
      <c r="C5" s="19" t="s">
        <v>30</v>
      </c>
      <c r="D5" s="72">
        <v>61200</v>
      </c>
      <c r="F5" s="16"/>
      <c r="G5" s="18"/>
      <c r="H5" s="36" t="s">
        <v>17</v>
      </c>
      <c r="I5" s="37" t="s">
        <v>15</v>
      </c>
      <c r="J5" s="37" t="s">
        <v>20</v>
      </c>
      <c r="K5" s="37" t="s">
        <v>19</v>
      </c>
      <c r="L5" s="38"/>
      <c r="M5" s="37" t="s">
        <v>18</v>
      </c>
      <c r="N5" s="37" t="s">
        <v>21</v>
      </c>
      <c r="O5" s="37"/>
      <c r="P5" s="39" t="s">
        <v>23</v>
      </c>
      <c r="Q5" s="58" t="s">
        <v>36</v>
      </c>
    </row>
    <row r="6" spans="3:20" ht="15.5" thickTop="1" thickBot="1" x14ac:dyDescent="0.4">
      <c r="F6" s="16"/>
      <c r="G6" s="31" t="s">
        <v>0</v>
      </c>
      <c r="H6" s="42">
        <f>D14*D9*D11</f>
        <v>183600</v>
      </c>
      <c r="I6" s="34">
        <f>D5*D8</f>
        <v>6120000</v>
      </c>
      <c r="J6" s="34">
        <f>H6/I6*100</f>
        <v>3</v>
      </c>
      <c r="K6" s="34">
        <f>D5</f>
        <v>61200</v>
      </c>
      <c r="L6" s="13"/>
      <c r="M6" s="34">
        <f>K7/K6</f>
        <v>0.97</v>
      </c>
      <c r="N6" s="34">
        <f>M6</f>
        <v>0.97</v>
      </c>
      <c r="O6" s="23"/>
      <c r="P6" s="35">
        <f>(D5/100*2)*N6*100</f>
        <v>118728</v>
      </c>
      <c r="Q6" s="59">
        <f>P6/9.81/1000</f>
        <v>12.102752293577982</v>
      </c>
    </row>
    <row r="7" spans="3:20" ht="15.5" thickTop="1" thickBot="1" x14ac:dyDescent="0.4">
      <c r="C7" s="19" t="s">
        <v>8</v>
      </c>
      <c r="D7" s="49">
        <v>61200</v>
      </c>
      <c r="E7" s="20" t="s">
        <v>43</v>
      </c>
      <c r="F7" s="16"/>
      <c r="G7" s="32" t="s">
        <v>1</v>
      </c>
      <c r="H7" s="43">
        <f>H6</f>
        <v>183600</v>
      </c>
      <c r="I7" s="22">
        <f>K7*D8</f>
        <v>5936400</v>
      </c>
      <c r="J7" s="22">
        <f>H7/I7*100</f>
        <v>3.0927835051546393</v>
      </c>
      <c r="K7" s="22">
        <f>K6-((K6/100)*J6)</f>
        <v>59364</v>
      </c>
      <c r="L7" s="10"/>
      <c r="M7" s="22">
        <f>K8/K7</f>
        <v>0.96907216494845361</v>
      </c>
      <c r="N7" s="22">
        <f>M7*M6</f>
        <v>0.94</v>
      </c>
      <c r="O7" s="25"/>
      <c r="P7" s="24">
        <f>(D5/100*2)*N7*100</f>
        <v>115056</v>
      </c>
      <c r="Q7" s="60">
        <f t="shared" ref="Q7:Q15" si="0">P7/9.81/1000</f>
        <v>11.728440366972476</v>
      </c>
    </row>
    <row r="8" spans="3:20" ht="15.5" thickTop="1" thickBot="1" x14ac:dyDescent="0.4">
      <c r="C8" s="19" t="s">
        <v>13</v>
      </c>
      <c r="D8" s="49">
        <v>100</v>
      </c>
      <c r="E8" s="47" t="s">
        <v>42</v>
      </c>
      <c r="F8" s="16"/>
      <c r="G8" s="32" t="s">
        <v>2</v>
      </c>
      <c r="H8" s="43">
        <f>H7</f>
        <v>183600</v>
      </c>
      <c r="I8" s="22">
        <f>K8*D8</f>
        <v>5752800</v>
      </c>
      <c r="J8" s="22">
        <f>H8/I8*100</f>
        <v>3.1914893617021276</v>
      </c>
      <c r="K8" s="22">
        <f>K7-((K7/100)*J7)</f>
        <v>57528</v>
      </c>
      <c r="L8" s="10"/>
      <c r="M8" s="22">
        <f>K9/K8</f>
        <v>0.96808510638297873</v>
      </c>
      <c r="N8" s="22">
        <f>M8*M7*M6</f>
        <v>0.90999999999999992</v>
      </c>
      <c r="O8" s="25"/>
      <c r="P8" s="24">
        <f>(D5/100*3)*N8*100</f>
        <v>167075.99999999997</v>
      </c>
      <c r="Q8" s="60">
        <f t="shared" si="0"/>
        <v>17.031192660550456</v>
      </c>
    </row>
    <row r="9" spans="3:20" ht="15.5" thickTop="1" thickBot="1" x14ac:dyDescent="0.4">
      <c r="C9" s="19" t="s">
        <v>14</v>
      </c>
      <c r="D9" s="50">
        <v>15</v>
      </c>
      <c r="E9" s="47" t="s">
        <v>41</v>
      </c>
      <c r="F9" s="16"/>
      <c r="G9" s="32" t="s">
        <v>3</v>
      </c>
      <c r="H9" s="43">
        <f>H8</f>
        <v>183600</v>
      </c>
      <c r="I9" s="22">
        <f>K9*D8</f>
        <v>5569200</v>
      </c>
      <c r="J9" s="22">
        <f>H9/I9*100</f>
        <v>3.296703296703297</v>
      </c>
      <c r="K9" s="22">
        <f>K8-((K8/100)*J8)</f>
        <v>55692</v>
      </c>
      <c r="L9" s="10"/>
      <c r="M9" s="22">
        <f>K10/K9</f>
        <v>0.96703296703296704</v>
      </c>
      <c r="N9" s="22">
        <f>M9*M8*M7*M6</f>
        <v>0.88</v>
      </c>
      <c r="O9" s="25"/>
      <c r="P9" s="24">
        <f>(D5/100*4)*N9*100</f>
        <v>215424.00000000003</v>
      </c>
      <c r="Q9" s="61">
        <f t="shared" si="0"/>
        <v>21.959633027522937</v>
      </c>
    </row>
    <row r="10" spans="3:20" ht="15.5" thickTop="1" thickBot="1" x14ac:dyDescent="0.4">
      <c r="C10" s="19" t="s">
        <v>11</v>
      </c>
      <c r="D10" s="49">
        <v>1</v>
      </c>
      <c r="E10" s="47"/>
      <c r="F10" s="16"/>
      <c r="G10" s="32" t="s">
        <v>4</v>
      </c>
      <c r="H10" s="43">
        <f>H9</f>
        <v>183600</v>
      </c>
      <c r="I10" s="22">
        <f>K10*D8</f>
        <v>5385600</v>
      </c>
      <c r="J10" s="22">
        <f>H10/I10*100</f>
        <v>3.4090909090909087</v>
      </c>
      <c r="K10" s="22">
        <f>K9-((K9/100)*J9)</f>
        <v>53856</v>
      </c>
      <c r="L10" s="10"/>
      <c r="M10" s="22">
        <f>K11/K10</f>
        <v>0.96590909090909094</v>
      </c>
      <c r="N10" s="22">
        <f>M10*M9*M8*M7*M6</f>
        <v>0.85</v>
      </c>
      <c r="O10" s="25"/>
      <c r="P10" s="24">
        <f>(D5/100*5)*N10*100</f>
        <v>260100</v>
      </c>
      <c r="Q10" s="59">
        <f t="shared" si="0"/>
        <v>26.513761467889907</v>
      </c>
    </row>
    <row r="11" spans="3:20" ht="15.5" thickTop="1" thickBot="1" x14ac:dyDescent="0.4">
      <c r="C11" s="19" t="s">
        <v>12</v>
      </c>
      <c r="D11" s="51">
        <v>0.2</v>
      </c>
      <c r="E11" s="47" t="s">
        <v>28</v>
      </c>
      <c r="F11" s="16"/>
      <c r="G11" s="32" t="s">
        <v>5</v>
      </c>
      <c r="H11" s="43">
        <f>H10</f>
        <v>183600</v>
      </c>
      <c r="I11" s="22">
        <f>K11*D8</f>
        <v>5202000</v>
      </c>
      <c r="J11" s="22">
        <f>H11/I11*100</f>
        <v>3.5294117647058822</v>
      </c>
      <c r="K11" s="22">
        <f>K10-((K10/100)*J10)</f>
        <v>52020</v>
      </c>
      <c r="L11" s="10"/>
      <c r="M11" s="22">
        <f>K12/K11</f>
        <v>0.96470588235294119</v>
      </c>
      <c r="N11" s="22">
        <f>M11*M10*M9*M8*M7*M6</f>
        <v>0.82</v>
      </c>
      <c r="O11" s="25"/>
      <c r="P11" s="24">
        <f>(D5/100*6)*N11*100</f>
        <v>301104</v>
      </c>
      <c r="Q11" s="60">
        <f t="shared" si="0"/>
        <v>30.693577981651377</v>
      </c>
    </row>
    <row r="12" spans="3:20" ht="15.5" thickTop="1" thickBot="1" x14ac:dyDescent="0.4">
      <c r="C12" s="19" t="s">
        <v>29</v>
      </c>
      <c r="D12" s="50">
        <v>0</v>
      </c>
      <c r="E12" s="48" t="s">
        <v>32</v>
      </c>
      <c r="F12" s="16"/>
      <c r="G12" s="32" t="s">
        <v>6</v>
      </c>
      <c r="H12" s="43">
        <f>H11</f>
        <v>183600</v>
      </c>
      <c r="I12" s="22">
        <f>K12*D8</f>
        <v>5018400</v>
      </c>
      <c r="J12" s="22">
        <f>H12/I12*100</f>
        <v>3.6585365853658534</v>
      </c>
      <c r="K12" s="22">
        <f>K11-((K11/100)*J11)</f>
        <v>50184</v>
      </c>
      <c r="L12" s="10"/>
      <c r="M12" s="22">
        <f>K13/K12</f>
        <v>0.96341463414634143</v>
      </c>
      <c r="N12" s="22">
        <f>M12*M11*M10*M9*M8*M7*M6</f>
        <v>0.79</v>
      </c>
      <c r="O12" s="25"/>
      <c r="P12" s="24">
        <f>(D5/100*7)*N12*100</f>
        <v>338436</v>
      </c>
      <c r="Q12" s="60">
        <f t="shared" si="0"/>
        <v>34.499082568807339</v>
      </c>
    </row>
    <row r="13" spans="3:20" ht="15.5" thickTop="1" thickBot="1" x14ac:dyDescent="0.4">
      <c r="C13" s="30"/>
      <c r="D13" s="14"/>
      <c r="F13" s="16"/>
      <c r="G13" s="32" t="s">
        <v>7</v>
      </c>
      <c r="H13" s="43">
        <f>H12</f>
        <v>183600</v>
      </c>
      <c r="I13" s="22">
        <f>K13*D8</f>
        <v>4834800</v>
      </c>
      <c r="J13" s="22">
        <f>H13/I13*100</f>
        <v>3.79746835443038</v>
      </c>
      <c r="K13" s="22">
        <f>K12-((K12/100)*J12)</f>
        <v>48348</v>
      </c>
      <c r="L13" s="10"/>
      <c r="M13" s="22">
        <f>K14/K13</f>
        <v>0.96202531645569622</v>
      </c>
      <c r="N13" s="22">
        <f>M13*M12*M11*M10*M9*M8*M7*M6</f>
        <v>0.76000000000000012</v>
      </c>
      <c r="O13" s="25"/>
      <c r="P13" s="24">
        <f>(D5/100*8)*N13*100</f>
        <v>372096.00000000006</v>
      </c>
      <c r="Q13" s="61">
        <f t="shared" si="0"/>
        <v>37.930275229357804</v>
      </c>
    </row>
    <row r="14" spans="3:20" ht="15.5" thickTop="1" thickBot="1" x14ac:dyDescent="0.4">
      <c r="C14" s="29" t="s">
        <v>31</v>
      </c>
      <c r="D14" s="71">
        <f>VLOOKUP(D10,Feuil2!A1:B10,2)+(D12*1.5)</f>
        <v>61200</v>
      </c>
      <c r="E14" s="17" t="s">
        <v>40</v>
      </c>
      <c r="F14" s="16"/>
      <c r="G14" s="32" t="s">
        <v>9</v>
      </c>
      <c r="H14" s="43">
        <f>H13</f>
        <v>183600</v>
      </c>
      <c r="I14" s="22">
        <f>K14*D8</f>
        <v>4651200</v>
      </c>
      <c r="J14" s="22">
        <f>H14/I14*100</f>
        <v>3.9473684210526314</v>
      </c>
      <c r="K14" s="22">
        <f>K13-((K13/100)*J13)</f>
        <v>46512</v>
      </c>
      <c r="L14" s="10"/>
      <c r="M14" s="22">
        <f>K15/K14</f>
        <v>0.96052631578947367</v>
      </c>
      <c r="N14" s="22">
        <f>M14*M13*M12*M11*M10*M9*M8*M7*M6</f>
        <v>0.73000000000000009</v>
      </c>
      <c r="O14" s="25"/>
      <c r="P14" s="24">
        <f>(D5/100*9)*N14*100</f>
        <v>402084.00000000006</v>
      </c>
      <c r="Q14" s="59">
        <f t="shared" si="0"/>
        <v>40.987155963302754</v>
      </c>
    </row>
    <row r="15" spans="3:20" ht="15.5" thickTop="1" thickBot="1" x14ac:dyDescent="0.4">
      <c r="D15" s="21"/>
      <c r="E15" s="11"/>
      <c r="G15" s="33" t="s">
        <v>10</v>
      </c>
      <c r="H15" s="44">
        <f>H14</f>
        <v>183600</v>
      </c>
      <c r="I15" s="26">
        <f>K15*D8</f>
        <v>4467600</v>
      </c>
      <c r="J15" s="26">
        <f>H15/I15*100</f>
        <v>4.10958904109589</v>
      </c>
      <c r="K15" s="26">
        <f>K14-((K14/100)*J14)</f>
        <v>44676</v>
      </c>
      <c r="L15" s="15"/>
      <c r="M15" s="26">
        <f>O16/K15</f>
        <v>0.95890410958904104</v>
      </c>
      <c r="N15" s="26">
        <f>M15*M14*M13*M12*M11*M10*M9*M8*M7</f>
        <v>0.72164948453608235</v>
      </c>
      <c r="O15" s="27"/>
      <c r="P15" s="28">
        <f>(D5/100*10)*N15*100</f>
        <v>441649.48453608243</v>
      </c>
      <c r="Q15" s="62">
        <f t="shared" si="0"/>
        <v>45.020334815095048</v>
      </c>
    </row>
    <row r="16" spans="3:20" ht="15" thickTop="1" x14ac:dyDescent="0.35">
      <c r="K16" s="4" t="s">
        <v>22</v>
      </c>
      <c r="L16" s="4">
        <f>H15</f>
        <v>183600</v>
      </c>
      <c r="M16" s="4">
        <f>O16*D8</f>
        <v>4284000</v>
      </c>
      <c r="N16" s="4">
        <f>L16/M16*100</f>
        <v>4.2857142857142856</v>
      </c>
      <c r="O16" s="4">
        <f>K15-((K15/100)*J15)</f>
        <v>42840</v>
      </c>
      <c r="P16" s="4"/>
    </row>
    <row r="18" spans="3:12" ht="15" thickBot="1" x14ac:dyDescent="0.4"/>
    <row r="19" spans="3:12" ht="15" customHeight="1" thickTop="1" thickBot="1" x14ac:dyDescent="0.4">
      <c r="C19" s="66" t="s">
        <v>33</v>
      </c>
      <c r="D19" s="67"/>
      <c r="E19" s="68"/>
      <c r="H19" s="69" t="s">
        <v>38</v>
      </c>
      <c r="I19" s="70"/>
      <c r="K19" s="54" t="s">
        <v>16</v>
      </c>
      <c r="L19" s="55"/>
    </row>
    <row r="20" spans="3:12" ht="15" customHeight="1" thickBot="1" x14ac:dyDescent="0.4">
      <c r="C20" s="6" t="s">
        <v>35</v>
      </c>
      <c r="D20" s="11"/>
      <c r="E20" s="7"/>
      <c r="G20" s="46"/>
      <c r="K20" s="56"/>
      <c r="L20" s="57"/>
    </row>
    <row r="21" spans="3:12" ht="15.5" thickTop="1" thickBot="1" x14ac:dyDescent="0.4">
      <c r="C21" s="8" t="s">
        <v>37</v>
      </c>
      <c r="D21" s="12"/>
      <c r="E21" s="9"/>
      <c r="G21" s="46"/>
      <c r="H21" s="46"/>
    </row>
    <row r="23" spans="3:12" ht="15" thickBot="1" x14ac:dyDescent="0.4"/>
    <row r="24" spans="3:12" ht="15" thickBot="1" x14ac:dyDescent="0.4">
      <c r="C24" s="63" t="s">
        <v>39</v>
      </c>
      <c r="D24" s="64"/>
      <c r="E24" s="65"/>
    </row>
  </sheetData>
  <mergeCells count="4">
    <mergeCell ref="C19:E19"/>
    <mergeCell ref="H19:I19"/>
    <mergeCell ref="K19:L20"/>
    <mergeCell ref="C24:E24"/>
  </mergeCells>
  <pageMargins left="0.7" right="0.7" top="0.75" bottom="0.75" header="0.3" footer="0.3"/>
  <pageSetup paperSize="9" orientation="portrait" horizontalDpi="4294967293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Feuil2!$A$1:$A$10</xm:f>
          </x14:formula1>
          <xm:sqref>D10</xm:sqref>
        </x14:dataValidation>
        <x14:dataValidation type="list" allowBlank="1" showInputMessage="1" showErrorMessage="1">
          <x14:formula1>
            <xm:f>Feuil2!$E$1:$E$10</xm:f>
          </x14:formula1>
          <xm:sqref>E11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2" sqref="P22"/>
    </sheetView>
  </sheetViews>
  <sheetFormatPr baseColWidth="10"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H14" sqref="H14"/>
    </sheetView>
  </sheetViews>
  <sheetFormatPr baseColWidth="10" defaultRowHeight="14.5" x14ac:dyDescent="0.35"/>
  <cols>
    <col min="2" max="2" width="10.90625" style="1"/>
    <col min="5" max="5" width="36.6328125" customWidth="1"/>
  </cols>
  <sheetData>
    <row r="1" spans="1:8" x14ac:dyDescent="0.35">
      <c r="A1" s="45">
        <v>1</v>
      </c>
      <c r="B1" s="1">
        <f>Calculs!D7</f>
        <v>61200</v>
      </c>
      <c r="E1" t="s">
        <v>24</v>
      </c>
      <c r="H1" s="45"/>
    </row>
    <row r="2" spans="1:8" x14ac:dyDescent="0.35">
      <c r="A2" s="45">
        <v>2</v>
      </c>
      <c r="B2" s="1">
        <f>Calculs!D7</f>
        <v>61200</v>
      </c>
      <c r="E2" t="s">
        <v>25</v>
      </c>
      <c r="H2" s="45"/>
    </row>
    <row r="3" spans="1:8" x14ac:dyDescent="0.35">
      <c r="A3" s="45">
        <v>3</v>
      </c>
      <c r="B3" s="1">
        <f>(Calculs!D7)/1.5</f>
        <v>40800</v>
      </c>
      <c r="E3" t="s">
        <v>26</v>
      </c>
      <c r="H3" s="45"/>
    </row>
    <row r="4" spans="1:8" x14ac:dyDescent="0.35">
      <c r="A4" s="45">
        <v>4</v>
      </c>
      <c r="B4" s="1">
        <f>(Calculs!D7)/2</f>
        <v>30600</v>
      </c>
      <c r="E4" t="s">
        <v>27</v>
      </c>
      <c r="H4" s="45"/>
    </row>
    <row r="5" spans="1:8" x14ac:dyDescent="0.35">
      <c r="A5" s="45">
        <v>5</v>
      </c>
      <c r="B5" s="1">
        <f>(Calculs!D7)/2.5</f>
        <v>24480</v>
      </c>
      <c r="E5" t="s">
        <v>28</v>
      </c>
      <c r="H5" s="45"/>
    </row>
    <row r="6" spans="1:8" x14ac:dyDescent="0.35">
      <c r="A6" s="45">
        <v>6</v>
      </c>
      <c r="B6" s="1">
        <f>(Calculs!D7)/3</f>
        <v>20400</v>
      </c>
      <c r="H6" s="45"/>
    </row>
    <row r="7" spans="1:8" x14ac:dyDescent="0.35">
      <c r="A7" s="45">
        <v>7</v>
      </c>
      <c r="B7" s="1">
        <f>(Calculs!D7)/3.5</f>
        <v>17485.714285714286</v>
      </c>
      <c r="H7" s="45"/>
    </row>
    <row r="8" spans="1:8" x14ac:dyDescent="0.35">
      <c r="A8" s="45">
        <v>8</v>
      </c>
      <c r="B8" s="1">
        <f>(Calculs!D7)/4</f>
        <v>15300</v>
      </c>
      <c r="H8" s="45"/>
    </row>
    <row r="9" spans="1:8" x14ac:dyDescent="0.35">
      <c r="A9" s="45">
        <v>9</v>
      </c>
      <c r="B9" s="1">
        <f>(Calculs!D7)/4.5</f>
        <v>13600</v>
      </c>
      <c r="H9" s="45"/>
    </row>
    <row r="10" spans="1:8" x14ac:dyDescent="0.35">
      <c r="A10" s="45">
        <v>10</v>
      </c>
      <c r="B10" s="1">
        <f>(Calculs!D7)/5</f>
        <v>12240</v>
      </c>
      <c r="H10" s="45"/>
    </row>
  </sheetData>
  <dataValidations count="1">
    <dataValidation type="list" allowBlank="1" showInputMessage="1" showErrorMessage="1" sqref="J1">
      <formula1>$H$1:$H$10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Calculs</vt:lpstr>
      <vt:lpstr>Exemples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2019-12-15T09:52:13Z</dcterms:modified>
</cp:coreProperties>
</file>